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825" windowWidth="5580" windowHeight="6690" firstSheet="1" activeTab="3"/>
  </bookViews>
  <sheets>
    <sheet name="Chart1" sheetId="4" r:id="rId1"/>
    <sheet name="Chart2" sheetId="5" r:id="rId2"/>
    <sheet name="Chart3" sheetId="6" r:id="rId3"/>
    <sheet name="Sheet1" sheetId="1" r:id="rId4"/>
    <sheet name="Sheet2" sheetId="2" r:id="rId5"/>
    <sheet name="Sheet3" sheetId="3" r:id="rId6"/>
  </sheets>
  <calcPr calcId="145621"/>
</workbook>
</file>

<file path=xl/calcChain.xml><?xml version="1.0" encoding="utf-8"?>
<calcChain xmlns="http://schemas.openxmlformats.org/spreadsheetml/2006/main">
  <c r="E29" i="1" l="1"/>
  <c r="C29" i="1"/>
  <c r="N46" i="1" l="1"/>
  <c r="N37" i="1"/>
  <c r="N29" i="1"/>
  <c r="O29" i="1"/>
  <c r="O42" i="1"/>
  <c r="L19" i="1" l="1"/>
  <c r="Q19" i="1" s="1"/>
  <c r="L18" i="1"/>
  <c r="Q18" i="1" s="1"/>
  <c r="L17" i="1"/>
  <c r="Q17" i="1" s="1"/>
  <c r="L16" i="1"/>
  <c r="Q16" i="1" s="1"/>
  <c r="L15" i="1"/>
  <c r="Q15" i="1" s="1"/>
  <c r="L13" i="1"/>
  <c r="Q13" i="1" s="1"/>
  <c r="L12" i="1"/>
  <c r="Q12" i="1" s="1"/>
  <c r="L11" i="1"/>
  <c r="Q11" i="1" s="1"/>
  <c r="L10" i="1"/>
  <c r="Q10" i="1" s="1"/>
  <c r="L9" i="1"/>
  <c r="Q9" i="1" s="1"/>
  <c r="L8" i="1"/>
  <c r="Q8" i="1" s="1"/>
  <c r="L7" i="1"/>
  <c r="Q7" i="1" s="1"/>
  <c r="L6" i="1"/>
  <c r="Q6" i="1" s="1"/>
  <c r="L5" i="1"/>
  <c r="Q5" i="1" s="1"/>
  <c r="L4" i="1"/>
  <c r="Q4" i="1" s="1"/>
  <c r="J14" i="1" l="1"/>
  <c r="L14" i="1" s="1"/>
  <c r="Q14" i="1" s="1"/>
  <c r="X13" i="1" l="1"/>
  <c r="X14" i="1"/>
  <c r="X15" i="1"/>
  <c r="X12" i="1"/>
  <c r="Y16" i="1" l="1"/>
  <c r="Z16" i="1"/>
  <c r="G20" i="1"/>
  <c r="H20" i="1"/>
  <c r="F16" i="1"/>
  <c r="F17" i="1"/>
  <c r="F18" i="1"/>
  <c r="F19" i="1"/>
  <c r="F14" i="1"/>
  <c r="F15" i="1"/>
  <c r="F10" i="1"/>
  <c r="F11" i="1"/>
  <c r="F12" i="1"/>
  <c r="F13" i="1"/>
  <c r="F7" i="1"/>
  <c r="F8" i="1"/>
  <c r="C8" i="1" s="1"/>
  <c r="B8" i="1" s="1"/>
  <c r="F9" i="1"/>
  <c r="C9" i="1" s="1"/>
  <c r="B9" i="1" s="1"/>
  <c r="F5" i="1"/>
  <c r="C5" i="1" s="1"/>
  <c r="B5" i="1" s="1"/>
  <c r="F6" i="1"/>
  <c r="F4" i="1"/>
  <c r="D20" i="1" l="1"/>
  <c r="AE15" i="1"/>
  <c r="AO15" i="1" s="1"/>
  <c r="AX15" i="1" s="1"/>
  <c r="AE14" i="1"/>
  <c r="AO11" i="1" s="1"/>
  <c r="AX11" i="1" s="1"/>
  <c r="AE13" i="1"/>
  <c r="AO7" i="1" s="1"/>
  <c r="AX7" i="1" s="1"/>
  <c r="AE12" i="1"/>
  <c r="AO3" i="1" s="1"/>
  <c r="AX3" i="1" s="1"/>
  <c r="AN15" i="1"/>
  <c r="AY15" i="1" s="1"/>
  <c r="AN11" i="1"/>
  <c r="AY11" i="1" s="1"/>
  <c r="AN7" i="1"/>
  <c r="AY7" i="1" s="1"/>
  <c r="AN3" i="1"/>
  <c r="AY3" i="1" s="1"/>
  <c r="F20" i="1"/>
  <c r="E20" i="1"/>
  <c r="C19" i="1"/>
  <c r="C18" i="1"/>
  <c r="C17" i="1"/>
  <c r="X16" i="1"/>
  <c r="W16" i="1"/>
  <c r="C16" i="1"/>
  <c r="C15" i="1"/>
  <c r="AV15" i="1" s="1"/>
  <c r="C14" i="1"/>
  <c r="AV11" i="1" s="1"/>
  <c r="C13" i="1"/>
  <c r="AV7" i="1" s="1"/>
  <c r="C12" i="1"/>
  <c r="C11" i="1"/>
  <c r="C10" i="1"/>
  <c r="C7" i="1"/>
  <c r="C6" i="1"/>
  <c r="C4" i="1"/>
  <c r="B4" i="1" s="1"/>
  <c r="B12" i="1" l="1"/>
  <c r="P12" i="1" s="1"/>
  <c r="AV3" i="1"/>
  <c r="B6" i="1"/>
  <c r="O6" i="1"/>
  <c r="N6" i="1"/>
  <c r="B10" i="1"/>
  <c r="P10" i="1" s="1"/>
  <c r="O10" i="1"/>
  <c r="N10" i="1"/>
  <c r="B19" i="1"/>
  <c r="P19" i="1" s="1"/>
  <c r="O19" i="1"/>
  <c r="N19" i="1"/>
  <c r="B7" i="1"/>
  <c r="P7" i="1" s="1"/>
  <c r="O7" i="1"/>
  <c r="N7" i="1"/>
  <c r="B11" i="1"/>
  <c r="P11" i="1" s="1"/>
  <c r="O11" i="1"/>
  <c r="N11" i="1"/>
  <c r="B14" i="1"/>
  <c r="P14" i="1" s="1"/>
  <c r="O14" i="1"/>
  <c r="N14" i="1"/>
  <c r="N4" i="1"/>
  <c r="P8" i="1"/>
  <c r="O8" i="1"/>
  <c r="N8" i="1"/>
  <c r="AB15" i="1"/>
  <c r="O15" i="1"/>
  <c r="N15" i="1"/>
  <c r="B17" i="1"/>
  <c r="P17" i="1" s="1"/>
  <c r="O17" i="1"/>
  <c r="N17" i="1"/>
  <c r="P6" i="1"/>
  <c r="O5" i="1"/>
  <c r="N5" i="1"/>
  <c r="P9" i="1"/>
  <c r="O9" i="1"/>
  <c r="N9" i="1"/>
  <c r="AB12" i="1"/>
  <c r="O12" i="1"/>
  <c r="N12" i="1"/>
  <c r="B16" i="1"/>
  <c r="P16" i="1" s="1"/>
  <c r="O16" i="1"/>
  <c r="N16" i="1"/>
  <c r="B18" i="1"/>
  <c r="P18" i="1" s="1"/>
  <c r="O18" i="1"/>
  <c r="N18" i="1"/>
  <c r="AB13" i="1"/>
  <c r="O13" i="1"/>
  <c r="N13" i="1"/>
  <c r="P4" i="1"/>
  <c r="P5" i="1"/>
  <c r="B15" i="1"/>
  <c r="P15" i="1" s="1"/>
  <c r="B13" i="1"/>
  <c r="C20" i="1"/>
  <c r="AB14" i="1"/>
  <c r="B20" i="1" l="1"/>
  <c r="P13" i="1"/>
  <c r="AT5" i="1" l="1"/>
  <c r="AT9" i="1"/>
  <c r="AT17" i="1" l="1"/>
  <c r="AT13" i="1" l="1"/>
  <c r="AT4" i="1" l="1"/>
  <c r="AT3" i="1"/>
  <c r="AT12" i="1"/>
  <c r="AT8" i="1"/>
  <c r="AT7" i="1"/>
  <c r="AT16" i="1"/>
  <c r="AT11" i="1"/>
  <c r="AT15" i="1"/>
  <c r="O4" i="1"/>
</calcChain>
</file>

<file path=xl/sharedStrings.xml><?xml version="1.0" encoding="utf-8"?>
<sst xmlns="http://schemas.openxmlformats.org/spreadsheetml/2006/main" count="96" uniqueCount="72">
  <si>
    <t>Total LH Cites in Fed Briefs (Body + Appx)</t>
  </si>
  <si>
    <t>Total LH Cites in Non-Fed Briefs (Body + Appx)</t>
  </si>
  <si>
    <t>Heaviest Fed Case</t>
  </si>
  <si>
    <t>Heaviest Non-Fed Case</t>
  </si>
  <si>
    <t>Second-Heavist Fed Case</t>
  </si>
  <si>
    <t>Second-Heavist Non-Fed Case</t>
  </si>
  <si>
    <t>Northern Pacific</t>
  </si>
  <si>
    <t>Lukens Steel</t>
  </si>
  <si>
    <t>Darby</t>
  </si>
  <si>
    <t>Gorin</t>
  </si>
  <si>
    <t>Textile Mills</t>
  </si>
  <si>
    <t>Sante Fe</t>
  </si>
  <si>
    <t>Sponenbarger</t>
  </si>
  <si>
    <t>Borden</t>
  </si>
  <si>
    <t>Klamath</t>
  </si>
  <si>
    <t>National Grocery</t>
  </si>
  <si>
    <t>Electric Bond and Share</t>
  </si>
  <si>
    <t>Alabama Power</t>
  </si>
  <si>
    <t>FEDERAL BRIEFS IN FEDERALLY-BRIEFED CASES</t>
  </si>
  <si>
    <t>NON-FEDERAL BRIEFS IN FEDERALLY-BRIEFED CASES</t>
  </si>
  <si>
    <t>Total Statutory Cases (Fed-Briefed and Non-Fed-Briefed Together)</t>
  </si>
  <si>
    <t>Check that Total Number of Fed-Briefed Cases Found for Purpose of Processing Non-Fed Briefs in such Cases is Equal to Total Number of Fed-Briefed Cases Found for Purpose of Processing Fed Briefs in such Cases</t>
  </si>
  <si>
    <t>COMPARISON OF FEDERAL AND NON-FEDERAL BRIEFS IN FEDERALLY-BRIEFED CASES 1938-41:</t>
  </si>
  <si>
    <t>% of Total Statutory Cases with Federal Brief(s)</t>
  </si>
  <si>
    <t>Calendar Year</t>
  </si>
  <si>
    <t>reply and suppl briefs (with 2 cites) but not main brief</t>
  </si>
  <si>
    <t>briefs (with 2 cites) for 1 of 2 disputes</t>
  </si>
  <si>
    <t>brief (with 0 cites) for 1 of 2 disputes</t>
  </si>
  <si>
    <t>(A) briefs (with 13 cites) for 1 of 2 disputes; (B) brief (with 2 cites) for 2 of 3 disputes</t>
  </si>
  <si>
    <t>no brief at all</t>
  </si>
  <si>
    <t>(A) no merits brief, only reply brief; (B) brief (with 1 cite) for 1 of 3 disputes</t>
  </si>
  <si>
    <t>(A) no brief at all; (B) no brief at all</t>
  </si>
  <si>
    <t>(A) no brief at all; (B) no brief at all; (C) no brief at all; (D) brief (with 4 cites) for 1 of 2 disputes</t>
  </si>
  <si>
    <t>Notes on the cases where we didn't find briefs</t>
  </si>
  <si>
    <t>x</t>
  </si>
  <si>
    <t>reply and suppl briefs (with 0 cites), not principal brief</t>
  </si>
  <si>
    <t>(A) no brief at all; (B) briefs (with 7 cites) for 1 of 2 disputes; (C) no brief at all; (D) no brief at all; (E) suppl brief and private amicus (with 0 cites) but no merits brief at all; (F) brief of private amicus but no merits brief</t>
  </si>
  <si>
    <t>Fed-Briefed Statutory Cases--either we found a federal brief or the opinion indicates there was one</t>
  </si>
  <si>
    <t>Sanders Brothers</t>
  </si>
  <si>
    <t>Non-Fed-Briefed Statutory Cases [COLORED GREY in SS 4-1a thru SS 4-1p]--we found no federal brief and opinion gives no indication of one</t>
  </si>
  <si>
    <t>Fed-Briefed Statutory Cases Where We Found and Counted Facially Complete Set of Federal Brief(s) [COLORED WHITE in SS 4-1a thru SS 4-1p]</t>
  </si>
  <si>
    <t xml:space="preserve">Fed-Briefed Statutory Cases Where We DIDN'T Find a Facially Complete Set of Federal Brief(s) [COLORED RED FOR WHOLE LINE in SS 4-1a thru SS 4-1p] </t>
  </si>
  <si>
    <t>Fed-Briefed Statutory Cases Where We Found SOME briefs on federal side, but were missing at least some [this is the second of two subsets of column F]</t>
  </si>
  <si>
    <t>Fed-Briefed Statutory Cases Where We Found NO briefs on the federal side [this is the first of two subsets of column F]</t>
  </si>
  <si>
    <t>Notes on the cases where we didn't find briefs (columns F, G, H0</t>
  </si>
  <si>
    <t>Number of Fed Briefs we found in addition to the principal fed brief for each case [COLORED GREEN in SS 4-1a thru SS 4-1p]</t>
  </si>
  <si>
    <t>Number of Fed-Briefed Cases in which Fed Brief(s) Cite Any LH [counted by hand from in SS 4-1a thru SS 4-1p]</t>
  </si>
  <si>
    <t>% of Fed-Briefed Cases in Which Fed Brief(s) Cite Any LH (Denominator excludes column G, i.e., cases that were surely fed-briefed but in which we found NO actual federal brief)</t>
  </si>
  <si>
    <t>LH Cites in Fed Brief(s) Per Fed-Briefed Case (Denominator excludes column G, i.e., cases that were surely fed-briefed but in which we found NO actual federal brief)</t>
  </si>
  <si>
    <t>Ratio between number of LH cites in fed brief(s) and number of federally-briefed cases in which fed brief(s) cited any LH</t>
  </si>
  <si>
    <t>LH Cites in Body of federal brief(s)</t>
  </si>
  <si>
    <t>LH Cites in Appendix of federal brief(s)</t>
  </si>
  <si>
    <t>LH Cites in Body + Appendix (sum of prior two columns)</t>
  </si>
  <si>
    <t xml:space="preserve">Fed-Briefed Statutory Cases Where We DIDN'T Find a Facially Complete Set of Federal Brief(s) [COLORED RED FOR WHOLE LINE in SS 5-1a thru SS 5-1d] </t>
  </si>
  <si>
    <t>Fed-Briefed Statutory Cases Where We Found NO briefs on the non-federal side (this is first of two subsets of column X)</t>
  </si>
  <si>
    <t>Fed-Briefed Statutory Cases Where We Found SOME briefs on non-federal side, but were missing at least some (this is second of two subsets of column X)</t>
  </si>
  <si>
    <t>Number of Non-Fed Briefs we found in addition to the principal non-fed brief for each case [COLORED GREEN in SS 5-1a thru SS 5-1d]</t>
  </si>
  <si>
    <t>LH Cites in Body of non-fed brief(s)</t>
  </si>
  <si>
    <t>LH Cites in Appendix of non-fed brief(s)</t>
  </si>
  <si>
    <t>LH Cites in Body + Appx (sum of prior 2 columns)</t>
  </si>
  <si>
    <t>Total 1930-45</t>
  </si>
  <si>
    <t>Total 1938-41</t>
  </si>
  <si>
    <t>Average 1930-35 (from this column)</t>
  </si>
  <si>
    <t>Average 1936-45 (from this column)</t>
  </si>
  <si>
    <t>Average 1936-40 (from this column)</t>
  </si>
  <si>
    <t>Average 1941-45 (from this column)</t>
  </si>
  <si>
    <t>Comparison of LH Cites in Federal Briefs to LH Cites in Non-Federal Briefs</t>
  </si>
  <si>
    <t>% of non-federal cites in two heaviest cases</t>
  </si>
  <si>
    <t>% of federal cites in two heaviest cases</t>
  </si>
  <si>
    <t>Total 1938-41 (from this column)</t>
  </si>
  <si>
    <t>Cases in which Fed Govt faced more than one "brief from a distinct party/amicus" (see Column T in SS 5-1a thru SS 5-1d)</t>
  </si>
  <si>
    <t>Fed-Briefed Statutory Cases Where We Found and Counted Facially Complete Set of Non-Federal Brief(s) [COLORED WHITE in SS 5-1a thru SS 5-1d] [NOTE: SS 5-1a thru SS 5-1d also have grey-colored lines, which denote non-federal briefs in non-federally-briefed cases, but these briefs are not discussed in the paper at all]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</si>
</sst>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0" xfId="0" applyFill="1"/>
    <xf numFmtId="0" fontId="0" fillId="2" borderId="0" xfId="0" applyFill="1"/>
    <xf numFmtId="0" fontId="0" fillId="3" borderId="0" xfId="0" applyFill="1"/>
    <xf numFmtId="9" fontId="0" fillId="0" borderId="0" xfId="1" applyFont="1" applyFill="1"/>
    <xf numFmtId="164" fontId="0" fillId="0" borderId="0" xfId="0" applyNumberFormat="1" applyFill="1"/>
    <xf numFmtId="0" fontId="0" fillId="0" borderId="0" xfId="0" applyNumberFormat="1"/>
    <xf numFmtId="164" fontId="0" fillId="0" borderId="0" xfId="1" applyNumberFormat="1" applyFont="1"/>
    <xf numFmtId="164" fontId="0" fillId="0" borderId="0" xfId="0" applyNumberFormat="1"/>
    <xf numFmtId="164" fontId="0" fillId="2" borderId="0" xfId="0" applyNumberFormat="1" applyFill="1"/>
    <xf numFmtId="9" fontId="0" fillId="2" borderId="0" xfId="0" applyNumberFormat="1" applyFill="1"/>
    <xf numFmtId="0" fontId="0" fillId="0" borderId="0" xfId="1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3.xml"/><Relationship Id="rId7" Type="http://schemas.openxmlformats.org/officeDocument/2006/relationships/theme" Target="theme/theme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5" Type="http://schemas.openxmlformats.org/officeDocument/2006/relationships/worksheet" Target="worksheets/sheet2.xml"/><Relationship Id="rId10" Type="http://schemas.openxmlformats.org/officeDocument/2006/relationships/calcChain" Target="calcChain.xml"/><Relationship Id="rId4" Type="http://schemas.openxmlformats.org/officeDocument/2006/relationships/worksheet" Target="worksheets/sheet1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aseline="0"/>
            </a:pPr>
            <a:r>
              <a:rPr lang="en-US" sz="1200" baseline="0"/>
              <a:t>Figure 7: LH Cites in Federal SCOTUS Briefs, </a:t>
            </a:r>
          </a:p>
          <a:p>
            <a:pPr>
              <a:defRPr sz="1200" baseline="0"/>
            </a:pPr>
            <a:r>
              <a:rPr lang="en-US" sz="1200" baseline="0"/>
              <a:t>Per Federally-Briefed Statutory Case, 1930-45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multiLvlStrRef>
              <c:f>Sheet1!#REF!</c:f>
            </c:multiLvlStr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857920"/>
        <c:axId val="97859456"/>
      </c:lineChart>
      <c:catAx>
        <c:axId val="97857920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crossAx val="97859456"/>
        <c:crosses val="autoZero"/>
        <c:auto val="1"/>
        <c:lblAlgn val="ctr"/>
        <c:lblOffset val="100"/>
        <c:noMultiLvlLbl val="0"/>
      </c:catAx>
      <c:valAx>
        <c:axId val="978594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LH</a:t>
                </a:r>
                <a:r>
                  <a:rPr lang="en-US" baseline="0"/>
                  <a:t> Cites/Case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97857920"/>
        <c:crosses val="autoZero"/>
        <c:crossBetween val="between"/>
      </c:valAx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Figure</a:t>
            </a:r>
            <a:r>
              <a:rPr lang="en-US" baseline="0"/>
              <a:t> 7: Federal Govt LH Citations Per SCOTUS Statutory Case, 1930-45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multiLvlStrRef>
              <c:f>Sheet1!#REF!</c:f>
            </c:multiLvlStr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920704"/>
        <c:axId val="98922496"/>
      </c:lineChart>
      <c:catAx>
        <c:axId val="98920704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crossAx val="98922496"/>
        <c:crosses val="autoZero"/>
        <c:auto val="1"/>
        <c:lblAlgn val="ctr"/>
        <c:lblOffset val="100"/>
        <c:noMultiLvlLbl val="0"/>
      </c:catAx>
      <c:valAx>
        <c:axId val="989224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98920704"/>
        <c:crosses val="autoZero"/>
        <c:crossBetween val="midCat"/>
      </c:valAx>
    </c:plotArea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effectLst/>
              </a:rPr>
              <a:t>Figure 7: LH Cites in Federal SCOTUS Briefs,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effectLst/>
              </a:rPr>
              <a:t>Per Federally-Briefed Statutory Case, 1930-45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diamond"/>
            <c:size val="5"/>
          </c:marker>
          <c:cat>
            <c:numRef>
              <c:f>Sheet1!$A$4:$A$19</c:f>
              <c:numCache>
                <c:formatCode>General</c:formatCode>
                <c:ptCount val="16"/>
                <c:pt idx="0">
                  <c:v>1930</c:v>
                </c:pt>
                <c:pt idx="1">
                  <c:v>1931</c:v>
                </c:pt>
                <c:pt idx="2">
                  <c:v>1932</c:v>
                </c:pt>
                <c:pt idx="3">
                  <c:v>1933</c:v>
                </c:pt>
                <c:pt idx="4">
                  <c:v>1934</c:v>
                </c:pt>
                <c:pt idx="5">
                  <c:v>1935</c:v>
                </c:pt>
                <c:pt idx="6">
                  <c:v>1936</c:v>
                </c:pt>
                <c:pt idx="7">
                  <c:v>1937</c:v>
                </c:pt>
                <c:pt idx="8">
                  <c:v>1938</c:v>
                </c:pt>
                <c:pt idx="9">
                  <c:v>1939</c:v>
                </c:pt>
                <c:pt idx="10">
                  <c:v>1940</c:v>
                </c:pt>
                <c:pt idx="11">
                  <c:v>1941</c:v>
                </c:pt>
                <c:pt idx="12">
                  <c:v>1942</c:v>
                </c:pt>
                <c:pt idx="13">
                  <c:v>1943</c:v>
                </c:pt>
                <c:pt idx="14">
                  <c:v>1944</c:v>
                </c:pt>
                <c:pt idx="15">
                  <c:v>1945</c:v>
                </c:pt>
              </c:numCache>
            </c:numRef>
          </c:cat>
          <c:val>
            <c:numRef>
              <c:f>Sheet1!$O$4:$O$19</c:f>
              <c:numCache>
                <c:formatCode>0.0</c:formatCode>
                <c:ptCount val="16"/>
                <c:pt idx="0">
                  <c:v>1.7321428571428572</c:v>
                </c:pt>
                <c:pt idx="1">
                  <c:v>1.7560975609756098</c:v>
                </c:pt>
                <c:pt idx="2">
                  <c:v>3.1343283582089554</c:v>
                </c:pt>
                <c:pt idx="3">
                  <c:v>2.6610169491525424</c:v>
                </c:pt>
                <c:pt idx="4">
                  <c:v>3.3333333333333335</c:v>
                </c:pt>
                <c:pt idx="5">
                  <c:v>4.4516129032258061</c:v>
                </c:pt>
                <c:pt idx="6">
                  <c:v>16.021739130434781</c:v>
                </c:pt>
                <c:pt idx="7">
                  <c:v>7.4920634920634921</c:v>
                </c:pt>
                <c:pt idx="8">
                  <c:v>5.0606060606060606</c:v>
                </c:pt>
                <c:pt idx="9">
                  <c:v>7.9672131147540988</c:v>
                </c:pt>
                <c:pt idx="10">
                  <c:v>11.285714285714286</c:v>
                </c:pt>
                <c:pt idx="11">
                  <c:v>12.842105263157896</c:v>
                </c:pt>
                <c:pt idx="12">
                  <c:v>6.6233766233766236</c:v>
                </c:pt>
                <c:pt idx="13">
                  <c:v>8.7701149425287355</c:v>
                </c:pt>
                <c:pt idx="14">
                  <c:v>14.168831168831169</c:v>
                </c:pt>
                <c:pt idx="15">
                  <c:v>10.336842105263157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942976"/>
        <c:axId val="98944512"/>
      </c:lineChart>
      <c:catAx>
        <c:axId val="98942976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crossAx val="98944512"/>
        <c:crosses val="autoZero"/>
        <c:auto val="1"/>
        <c:lblAlgn val="ctr"/>
        <c:lblOffset val="100"/>
        <c:noMultiLvlLbl val="0"/>
      </c:catAx>
      <c:valAx>
        <c:axId val="98944512"/>
        <c:scaling>
          <c:orientation val="minMax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98942976"/>
        <c:crosses val="autoZero"/>
        <c:crossBetween val="midCat"/>
      </c:valAx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9130" cy="629478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6807" cy="629027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6238" cy="629027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0.07661</cdr:x>
      <cdr:y>0.0058</cdr:y>
    </cdr:from>
    <cdr:to>
      <cdr:x>0.65712</cdr:x>
      <cdr:y>0.01307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64694" y="36511"/>
          <a:ext cx="5036601" cy="45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6"/>
  <sheetViews>
    <sheetView tabSelected="1" topLeftCell="E1" zoomScaleNormal="100" workbookViewId="0">
      <selection activeCell="W4" sqref="W4"/>
    </sheetView>
  </sheetViews>
  <sheetFormatPr defaultRowHeight="15" x14ac:dyDescent="0.25"/>
  <cols>
    <col min="1" max="1" width="13.85546875" customWidth="1"/>
    <col min="12" max="14" width="9.5703125" bestFit="1" customWidth="1"/>
    <col min="15" max="15" width="10.5703125" bestFit="1" customWidth="1"/>
    <col min="16" max="16" width="9.140625" customWidth="1"/>
    <col min="17" max="17" width="9.140625" style="8" customWidth="1"/>
    <col min="18" max="21" width="9.140625" customWidth="1"/>
    <col min="22" max="22" width="14.42578125" customWidth="1"/>
    <col min="23" max="26" width="9.140625" customWidth="1"/>
  </cols>
  <sheetData>
    <row r="1" spans="1:51" x14ac:dyDescent="0.25">
      <c r="A1" s="2" t="s">
        <v>18</v>
      </c>
      <c r="V1" s="2" t="s">
        <v>19</v>
      </c>
      <c r="AM1" s="2" t="s">
        <v>22</v>
      </c>
    </row>
    <row r="2" spans="1:51" x14ac:dyDescent="0.25">
      <c r="AN2" t="s">
        <v>0</v>
      </c>
      <c r="AO2" t="s">
        <v>1</v>
      </c>
      <c r="AP2" t="s">
        <v>2</v>
      </c>
      <c r="AQ2" t="s">
        <v>3</v>
      </c>
      <c r="AR2" t="s">
        <v>4</v>
      </c>
      <c r="AS2" t="s">
        <v>5</v>
      </c>
      <c r="AT2" t="s">
        <v>66</v>
      </c>
      <c r="AU2" t="s">
        <v>70</v>
      </c>
      <c r="AX2" t="s">
        <v>67</v>
      </c>
      <c r="AY2" t="s">
        <v>68</v>
      </c>
    </row>
    <row r="3" spans="1:51" x14ac:dyDescent="0.25">
      <c r="A3" t="s">
        <v>24</v>
      </c>
      <c r="B3" t="s">
        <v>20</v>
      </c>
      <c r="C3" t="s">
        <v>37</v>
      </c>
      <c r="D3" t="s">
        <v>39</v>
      </c>
      <c r="E3" t="s">
        <v>40</v>
      </c>
      <c r="F3" s="4" t="s">
        <v>41</v>
      </c>
      <c r="G3" s="4" t="s">
        <v>43</v>
      </c>
      <c r="H3" s="4" t="s">
        <v>42</v>
      </c>
      <c r="I3" s="3" t="s">
        <v>45</v>
      </c>
      <c r="J3" t="s">
        <v>50</v>
      </c>
      <c r="K3" t="s">
        <v>51</v>
      </c>
      <c r="L3" t="s">
        <v>52</v>
      </c>
      <c r="M3" t="s">
        <v>46</v>
      </c>
      <c r="N3" t="s">
        <v>47</v>
      </c>
      <c r="O3" t="s">
        <v>48</v>
      </c>
      <c r="P3" t="s">
        <v>23</v>
      </c>
      <c r="Q3" s="8" t="s">
        <v>49</v>
      </c>
      <c r="S3" t="s">
        <v>44</v>
      </c>
      <c r="U3" s="5" t="s">
        <v>34</v>
      </c>
      <c r="V3" t="s">
        <v>24</v>
      </c>
      <c r="W3" t="s">
        <v>71</v>
      </c>
      <c r="X3" s="4" t="s">
        <v>53</v>
      </c>
      <c r="Y3" s="4" t="s">
        <v>54</v>
      </c>
      <c r="Z3" s="4" t="s">
        <v>55</v>
      </c>
      <c r="AA3" s="3" t="s">
        <v>56</v>
      </c>
      <c r="AB3" s="3" t="s">
        <v>21</v>
      </c>
      <c r="AC3" t="s">
        <v>57</v>
      </c>
      <c r="AD3" t="s">
        <v>58</v>
      </c>
      <c r="AE3" t="s">
        <v>59</v>
      </c>
      <c r="AG3" t="s">
        <v>33</v>
      </c>
      <c r="AM3">
        <v>1938</v>
      </c>
      <c r="AN3">
        <f>L12</f>
        <v>334</v>
      </c>
      <c r="AO3">
        <f>AE12</f>
        <v>346</v>
      </c>
      <c r="AP3">
        <v>49</v>
      </c>
      <c r="AQ3">
        <v>73</v>
      </c>
      <c r="AR3">
        <v>38</v>
      </c>
      <c r="AS3">
        <v>47</v>
      </c>
      <c r="AT3" s="6">
        <f>(AN3/AO3)-1</f>
        <v>-3.4682080924855474E-2</v>
      </c>
      <c r="AU3" s="3">
        <v>17</v>
      </c>
      <c r="AV3" s="6">
        <f>AU3/C12</f>
        <v>0.25757575757575757</v>
      </c>
      <c r="AX3" s="1">
        <f>(AQ3+AS3)/AO3</f>
        <v>0.34682080924855491</v>
      </c>
      <c r="AY3" s="1">
        <f>(AP3+AR3)/AN3</f>
        <v>0.26047904191616766</v>
      </c>
    </row>
    <row r="4" spans="1:51" x14ac:dyDescent="0.25">
      <c r="A4">
        <v>1930</v>
      </c>
      <c r="B4">
        <f>C4+D4</f>
        <v>76</v>
      </c>
      <c r="C4">
        <f>E4+F4</f>
        <v>56</v>
      </c>
      <c r="D4">
        <v>20</v>
      </c>
      <c r="E4">
        <v>56</v>
      </c>
      <c r="F4">
        <f>G4+H4</f>
        <v>0</v>
      </c>
      <c r="G4">
        <v>0</v>
      </c>
      <c r="H4">
        <v>0</v>
      </c>
      <c r="I4">
        <v>0</v>
      </c>
      <c r="J4">
        <v>88</v>
      </c>
      <c r="K4">
        <v>9</v>
      </c>
      <c r="L4">
        <f t="shared" ref="L4:L19" si="0">J4+K4</f>
        <v>97</v>
      </c>
      <c r="M4" s="3">
        <v>19</v>
      </c>
      <c r="N4" s="6">
        <f>M4/(C4-G4)</f>
        <v>0.3392857142857143</v>
      </c>
      <c r="O4" s="7">
        <f>L4/(C4-G4)</f>
        <v>1.7321428571428572</v>
      </c>
      <c r="P4" s="1">
        <f>C4/B4</f>
        <v>0.73684210526315785</v>
      </c>
      <c r="Q4" s="9">
        <f>L4/M4</f>
        <v>5.1052631578947372</v>
      </c>
      <c r="U4" s="5" t="s">
        <v>34</v>
      </c>
      <c r="AP4" t="s">
        <v>16</v>
      </c>
      <c r="AQ4" t="s">
        <v>14</v>
      </c>
      <c r="AR4" t="s">
        <v>17</v>
      </c>
      <c r="AS4" t="s">
        <v>15</v>
      </c>
      <c r="AT4" s="13">
        <f>AN3</f>
        <v>334</v>
      </c>
      <c r="AU4" s="3"/>
      <c r="AV4" s="3"/>
    </row>
    <row r="5" spans="1:51" x14ac:dyDescent="0.25">
      <c r="A5">
        <v>1931</v>
      </c>
      <c r="B5">
        <f>C5+D5</f>
        <v>111</v>
      </c>
      <c r="C5">
        <f>E5+F5</f>
        <v>82</v>
      </c>
      <c r="D5">
        <v>29</v>
      </c>
      <c r="E5">
        <v>82</v>
      </c>
      <c r="F5">
        <f t="shared" ref="F5:F12" si="1">G5+H5</f>
        <v>0</v>
      </c>
      <c r="G5">
        <v>0</v>
      </c>
      <c r="H5">
        <v>0</v>
      </c>
      <c r="I5">
        <v>5</v>
      </c>
      <c r="J5" s="3">
        <v>108</v>
      </c>
      <c r="K5">
        <v>36</v>
      </c>
      <c r="L5">
        <f t="shared" si="0"/>
        <v>144</v>
      </c>
      <c r="M5" s="3">
        <v>20</v>
      </c>
      <c r="N5" s="6">
        <f t="shared" ref="N5:N19" si="2">M5/(C5-G5)</f>
        <v>0.24390243902439024</v>
      </c>
      <c r="O5" s="7">
        <f t="shared" ref="O5:O19" si="3">L5/(C5-G5)</f>
        <v>1.7560975609756098</v>
      </c>
      <c r="P5" s="1">
        <f t="shared" ref="P5:P19" si="4">C5/B5</f>
        <v>0.73873873873873874</v>
      </c>
      <c r="Q5" s="9">
        <f t="shared" ref="Q5:Q19" si="5">L5/M5</f>
        <v>7.2</v>
      </c>
      <c r="U5" s="5" t="s">
        <v>34</v>
      </c>
      <c r="AT5" s="13">
        <f>AO3</f>
        <v>346</v>
      </c>
      <c r="AU5" s="3"/>
      <c r="AV5" s="3"/>
    </row>
    <row r="6" spans="1:51" x14ac:dyDescent="0.25">
      <c r="A6">
        <v>1932</v>
      </c>
      <c r="B6">
        <f t="shared" ref="B6:B19" si="6">C6+D6</f>
        <v>103</v>
      </c>
      <c r="C6">
        <f t="shared" ref="C6:C19" si="7">E6+F6</f>
        <v>67</v>
      </c>
      <c r="D6">
        <v>36</v>
      </c>
      <c r="E6">
        <v>66</v>
      </c>
      <c r="F6">
        <f t="shared" si="1"/>
        <v>1</v>
      </c>
      <c r="G6">
        <v>0</v>
      </c>
      <c r="H6">
        <v>1</v>
      </c>
      <c r="I6">
        <v>5</v>
      </c>
      <c r="J6">
        <v>156</v>
      </c>
      <c r="K6">
        <v>54</v>
      </c>
      <c r="L6">
        <f t="shared" si="0"/>
        <v>210</v>
      </c>
      <c r="M6" s="3">
        <v>29</v>
      </c>
      <c r="N6" s="6">
        <f t="shared" si="2"/>
        <v>0.43283582089552236</v>
      </c>
      <c r="O6" s="7">
        <f t="shared" si="3"/>
        <v>3.1343283582089554</v>
      </c>
      <c r="P6" s="1">
        <f t="shared" si="4"/>
        <v>0.65048543689320393</v>
      </c>
      <c r="Q6" s="9">
        <f t="shared" si="5"/>
        <v>7.2413793103448274</v>
      </c>
      <c r="S6" t="s">
        <v>26</v>
      </c>
      <c r="U6" s="5" t="s">
        <v>34</v>
      </c>
      <c r="AT6" s="3"/>
      <c r="AU6" s="3"/>
      <c r="AV6" s="3"/>
    </row>
    <row r="7" spans="1:51" x14ac:dyDescent="0.25">
      <c r="A7">
        <v>1933</v>
      </c>
      <c r="B7">
        <f t="shared" si="6"/>
        <v>89</v>
      </c>
      <c r="C7">
        <f t="shared" si="7"/>
        <v>59</v>
      </c>
      <c r="D7">
        <v>30</v>
      </c>
      <c r="E7">
        <v>59</v>
      </c>
      <c r="F7">
        <f>G7+H7</f>
        <v>0</v>
      </c>
      <c r="G7">
        <v>0</v>
      </c>
      <c r="H7">
        <v>0</v>
      </c>
      <c r="I7">
        <v>10</v>
      </c>
      <c r="J7">
        <v>153</v>
      </c>
      <c r="K7">
        <v>4</v>
      </c>
      <c r="L7">
        <f t="shared" si="0"/>
        <v>157</v>
      </c>
      <c r="M7" s="3">
        <v>29</v>
      </c>
      <c r="N7" s="6">
        <f t="shared" si="2"/>
        <v>0.49152542372881358</v>
      </c>
      <c r="O7" s="7">
        <f t="shared" si="3"/>
        <v>2.6610169491525424</v>
      </c>
      <c r="P7" s="1">
        <f t="shared" si="4"/>
        <v>0.6629213483146067</v>
      </c>
      <c r="Q7" s="9">
        <f t="shared" si="5"/>
        <v>5.4137931034482758</v>
      </c>
      <c r="U7" s="5" t="s">
        <v>34</v>
      </c>
      <c r="AM7">
        <v>1939</v>
      </c>
      <c r="AN7">
        <f>L13</f>
        <v>486</v>
      </c>
      <c r="AO7">
        <f>AE13</f>
        <v>803</v>
      </c>
      <c r="AP7">
        <v>139</v>
      </c>
      <c r="AQ7">
        <v>443</v>
      </c>
      <c r="AR7">
        <v>28</v>
      </c>
      <c r="AS7">
        <v>180</v>
      </c>
      <c r="AT7" s="6">
        <f>(AN7/AO7)-1</f>
        <v>-0.39476961394769616</v>
      </c>
      <c r="AU7" s="3">
        <v>23</v>
      </c>
      <c r="AV7" s="6">
        <f>AU7/C13</f>
        <v>0.37704918032786883</v>
      </c>
      <c r="AX7" s="1">
        <f>(AQ7+AS7)/AO7</f>
        <v>0.77584059775840597</v>
      </c>
      <c r="AY7" s="1">
        <f>(AP7+AR7)/AN7</f>
        <v>0.34362139917695472</v>
      </c>
    </row>
    <row r="8" spans="1:51" x14ac:dyDescent="0.25">
      <c r="A8">
        <v>1934</v>
      </c>
      <c r="B8">
        <f t="shared" si="6"/>
        <v>90</v>
      </c>
      <c r="C8">
        <f t="shared" si="7"/>
        <v>57</v>
      </c>
      <c r="D8">
        <v>33</v>
      </c>
      <c r="E8">
        <v>56</v>
      </c>
      <c r="F8">
        <f t="shared" si="1"/>
        <v>1</v>
      </c>
      <c r="G8">
        <v>0</v>
      </c>
      <c r="H8">
        <v>1</v>
      </c>
      <c r="I8">
        <v>17</v>
      </c>
      <c r="J8">
        <v>144</v>
      </c>
      <c r="K8">
        <v>46</v>
      </c>
      <c r="L8">
        <f t="shared" si="0"/>
        <v>190</v>
      </c>
      <c r="M8" s="3">
        <v>32</v>
      </c>
      <c r="N8" s="6">
        <f t="shared" si="2"/>
        <v>0.56140350877192979</v>
      </c>
      <c r="O8" s="7">
        <f t="shared" si="3"/>
        <v>3.3333333333333335</v>
      </c>
      <c r="P8" s="1">
        <f t="shared" si="4"/>
        <v>0.6333333333333333</v>
      </c>
      <c r="Q8" s="9">
        <f t="shared" si="5"/>
        <v>5.9375</v>
      </c>
      <c r="S8" t="s">
        <v>25</v>
      </c>
      <c r="U8" s="5" t="s">
        <v>34</v>
      </c>
      <c r="AP8" t="s">
        <v>12</v>
      </c>
      <c r="AQ8" t="s">
        <v>12</v>
      </c>
      <c r="AR8" t="s">
        <v>13</v>
      </c>
      <c r="AS8" t="s">
        <v>13</v>
      </c>
      <c r="AT8" s="13">
        <f>AN7</f>
        <v>486</v>
      </c>
      <c r="AU8" s="3"/>
      <c r="AV8" s="3"/>
    </row>
    <row r="9" spans="1:51" x14ac:dyDescent="0.25">
      <c r="A9">
        <v>1935</v>
      </c>
      <c r="B9">
        <f t="shared" si="6"/>
        <v>94</v>
      </c>
      <c r="C9">
        <f t="shared" si="7"/>
        <v>62</v>
      </c>
      <c r="D9">
        <v>32</v>
      </c>
      <c r="E9">
        <v>62</v>
      </c>
      <c r="F9">
        <f t="shared" si="1"/>
        <v>0</v>
      </c>
      <c r="G9">
        <v>0</v>
      </c>
      <c r="H9">
        <v>0</v>
      </c>
      <c r="I9">
        <v>9</v>
      </c>
      <c r="J9">
        <v>253</v>
      </c>
      <c r="K9">
        <v>23</v>
      </c>
      <c r="L9">
        <f t="shared" si="0"/>
        <v>276</v>
      </c>
      <c r="M9" s="3">
        <v>31</v>
      </c>
      <c r="N9" s="6">
        <f t="shared" si="2"/>
        <v>0.5</v>
      </c>
      <c r="O9" s="7">
        <f t="shared" si="3"/>
        <v>4.4516129032258061</v>
      </c>
      <c r="P9" s="1">
        <f t="shared" si="4"/>
        <v>0.65957446808510634</v>
      </c>
      <c r="Q9" s="9">
        <f t="shared" si="5"/>
        <v>8.9032258064516121</v>
      </c>
      <c r="U9" s="5" t="s">
        <v>34</v>
      </c>
      <c r="AT9" s="13">
        <f>AO7</f>
        <v>803</v>
      </c>
      <c r="AU9" s="3"/>
      <c r="AV9" s="3"/>
    </row>
    <row r="10" spans="1:51" x14ac:dyDescent="0.25">
      <c r="A10">
        <v>1936</v>
      </c>
      <c r="B10">
        <f t="shared" si="6"/>
        <v>82</v>
      </c>
      <c r="C10">
        <f t="shared" si="7"/>
        <v>46</v>
      </c>
      <c r="D10">
        <v>36</v>
      </c>
      <c r="E10">
        <v>46</v>
      </c>
      <c r="F10">
        <f>G10+H10</f>
        <v>0</v>
      </c>
      <c r="G10">
        <v>0</v>
      </c>
      <c r="H10">
        <v>0</v>
      </c>
      <c r="I10">
        <v>4</v>
      </c>
      <c r="J10">
        <v>480</v>
      </c>
      <c r="K10">
        <v>257</v>
      </c>
      <c r="L10">
        <f t="shared" si="0"/>
        <v>737</v>
      </c>
      <c r="M10" s="3">
        <v>22</v>
      </c>
      <c r="N10" s="6">
        <f t="shared" si="2"/>
        <v>0.47826086956521741</v>
      </c>
      <c r="O10" s="7">
        <f t="shared" si="3"/>
        <v>16.021739130434781</v>
      </c>
      <c r="P10" s="1">
        <f t="shared" si="4"/>
        <v>0.56097560975609762</v>
      </c>
      <c r="Q10" s="9">
        <f t="shared" si="5"/>
        <v>33.5</v>
      </c>
      <c r="U10" s="5" t="s">
        <v>34</v>
      </c>
      <c r="AT10" s="6"/>
      <c r="AU10" s="3"/>
      <c r="AV10" s="3"/>
    </row>
    <row r="11" spans="1:51" x14ac:dyDescent="0.25">
      <c r="A11">
        <v>1937</v>
      </c>
      <c r="B11">
        <f t="shared" si="6"/>
        <v>93</v>
      </c>
      <c r="C11">
        <f t="shared" si="7"/>
        <v>63</v>
      </c>
      <c r="D11">
        <v>30</v>
      </c>
      <c r="E11">
        <v>63</v>
      </c>
      <c r="F11">
        <f t="shared" si="1"/>
        <v>0</v>
      </c>
      <c r="G11">
        <v>0</v>
      </c>
      <c r="I11">
        <v>11</v>
      </c>
      <c r="J11" s="3">
        <v>455</v>
      </c>
      <c r="K11" s="3">
        <v>17</v>
      </c>
      <c r="L11">
        <f t="shared" si="0"/>
        <v>472</v>
      </c>
      <c r="M11" s="3">
        <v>37</v>
      </c>
      <c r="N11" s="6">
        <f t="shared" si="2"/>
        <v>0.58730158730158732</v>
      </c>
      <c r="O11" s="7">
        <f t="shared" si="3"/>
        <v>7.4920634920634921</v>
      </c>
      <c r="P11" s="1">
        <f t="shared" si="4"/>
        <v>0.67741935483870963</v>
      </c>
      <c r="Q11" s="9">
        <f t="shared" si="5"/>
        <v>12.756756756756756</v>
      </c>
      <c r="U11" s="5" t="s">
        <v>34</v>
      </c>
      <c r="AM11">
        <v>1940</v>
      </c>
      <c r="AN11">
        <f>L14</f>
        <v>711</v>
      </c>
      <c r="AO11">
        <f>AE14</f>
        <v>897</v>
      </c>
      <c r="AP11">
        <v>130</v>
      </c>
      <c r="AQ11">
        <v>295</v>
      </c>
      <c r="AR11">
        <v>97</v>
      </c>
      <c r="AS11">
        <v>236</v>
      </c>
      <c r="AT11" s="6">
        <f>(AN11/AO11)-1</f>
        <v>-0.20735785953177255</v>
      </c>
      <c r="AU11" s="3">
        <v>9</v>
      </c>
      <c r="AV11" s="6">
        <f>AU11/C14</f>
        <v>0.140625</v>
      </c>
      <c r="AX11" s="1">
        <f>(AQ11+AS11)/AO11</f>
        <v>0.59197324414715724</v>
      </c>
      <c r="AY11" s="1">
        <f>(AP11+AR11)/AN11</f>
        <v>0.31926863572433195</v>
      </c>
    </row>
    <row r="12" spans="1:51" x14ac:dyDescent="0.25">
      <c r="A12">
        <v>1938</v>
      </c>
      <c r="B12">
        <f t="shared" si="6"/>
        <v>89</v>
      </c>
      <c r="C12">
        <f t="shared" si="7"/>
        <v>66</v>
      </c>
      <c r="D12">
        <v>23</v>
      </c>
      <c r="E12">
        <v>65</v>
      </c>
      <c r="F12" s="3">
        <f t="shared" si="1"/>
        <v>1</v>
      </c>
      <c r="G12" s="3">
        <v>0</v>
      </c>
      <c r="H12" s="3">
        <v>1</v>
      </c>
      <c r="I12">
        <v>10</v>
      </c>
      <c r="J12">
        <v>292</v>
      </c>
      <c r="K12">
        <v>42</v>
      </c>
      <c r="L12">
        <f t="shared" si="0"/>
        <v>334</v>
      </c>
      <c r="M12" s="3">
        <v>41</v>
      </c>
      <c r="N12" s="6">
        <f t="shared" si="2"/>
        <v>0.62121212121212122</v>
      </c>
      <c r="O12" s="7">
        <f t="shared" si="3"/>
        <v>5.0606060606060606</v>
      </c>
      <c r="P12" s="1">
        <f t="shared" si="4"/>
        <v>0.7415730337078652</v>
      </c>
      <c r="Q12" s="9">
        <f t="shared" si="5"/>
        <v>8.1463414634146343</v>
      </c>
      <c r="S12" t="s">
        <v>27</v>
      </c>
      <c r="U12" s="5" t="s">
        <v>34</v>
      </c>
      <c r="V12">
        <v>1938</v>
      </c>
      <c r="W12">
        <v>60</v>
      </c>
      <c r="X12" s="3">
        <f>Y12+Z12</f>
        <v>6</v>
      </c>
      <c r="Y12" s="3">
        <v>3</v>
      </c>
      <c r="Z12" s="3">
        <v>3</v>
      </c>
      <c r="AA12">
        <v>62</v>
      </c>
      <c r="AB12">
        <f>(W12+X12)-C12</f>
        <v>0</v>
      </c>
      <c r="AC12">
        <v>248</v>
      </c>
      <c r="AD12">
        <v>98</v>
      </c>
      <c r="AE12">
        <f>AC12+AD12</f>
        <v>346</v>
      </c>
      <c r="AG12" t="s">
        <v>36</v>
      </c>
      <c r="AP12" t="s">
        <v>6</v>
      </c>
      <c r="AQ12" t="s">
        <v>7</v>
      </c>
      <c r="AR12" t="s">
        <v>7</v>
      </c>
      <c r="AS12" t="s">
        <v>38</v>
      </c>
      <c r="AT12" s="13">
        <f>AN11</f>
        <v>711</v>
      </c>
      <c r="AU12" s="3"/>
      <c r="AV12" s="3"/>
    </row>
    <row r="13" spans="1:51" x14ac:dyDescent="0.25">
      <c r="A13">
        <v>1939</v>
      </c>
      <c r="B13">
        <f t="shared" si="6"/>
        <v>84</v>
      </c>
      <c r="C13">
        <f t="shared" si="7"/>
        <v>61</v>
      </c>
      <c r="D13">
        <v>23</v>
      </c>
      <c r="E13">
        <v>59</v>
      </c>
      <c r="F13" s="3">
        <f>G13+H13</f>
        <v>2</v>
      </c>
      <c r="G13" s="3">
        <v>0</v>
      </c>
      <c r="H13" s="3">
        <v>2</v>
      </c>
      <c r="I13">
        <v>14</v>
      </c>
      <c r="J13">
        <v>444</v>
      </c>
      <c r="K13">
        <v>42</v>
      </c>
      <c r="L13">
        <f t="shared" si="0"/>
        <v>486</v>
      </c>
      <c r="M13" s="3">
        <v>41</v>
      </c>
      <c r="N13" s="6">
        <f t="shared" si="2"/>
        <v>0.67213114754098358</v>
      </c>
      <c r="O13" s="7">
        <f t="shared" si="3"/>
        <v>7.9672131147540988</v>
      </c>
      <c r="P13" s="1">
        <f t="shared" si="4"/>
        <v>0.72619047619047616</v>
      </c>
      <c r="Q13" s="9">
        <f t="shared" si="5"/>
        <v>11.853658536585366</v>
      </c>
      <c r="S13" t="s">
        <v>28</v>
      </c>
      <c r="U13" s="5" t="s">
        <v>34</v>
      </c>
      <c r="V13">
        <v>1939</v>
      </c>
      <c r="W13">
        <v>60</v>
      </c>
      <c r="X13" s="3">
        <f t="shared" ref="X13:X15" si="8">Y13+Z13</f>
        <v>1</v>
      </c>
      <c r="Y13" s="3">
        <v>0</v>
      </c>
      <c r="Z13" s="3">
        <v>1</v>
      </c>
      <c r="AA13">
        <v>62</v>
      </c>
      <c r="AB13">
        <f t="shared" ref="AB13:AB15" si="9">(W13+X13)-C13</f>
        <v>0</v>
      </c>
      <c r="AC13">
        <v>657</v>
      </c>
      <c r="AD13">
        <v>146</v>
      </c>
      <c r="AE13">
        <f>AC13+AD13</f>
        <v>803</v>
      </c>
      <c r="AG13" t="s">
        <v>35</v>
      </c>
      <c r="AT13" s="13">
        <f>AO11</f>
        <v>897</v>
      </c>
      <c r="AU13" s="3"/>
      <c r="AV13" s="3"/>
    </row>
    <row r="14" spans="1:51" x14ac:dyDescent="0.25">
      <c r="A14">
        <v>1940</v>
      </c>
      <c r="B14">
        <f t="shared" si="6"/>
        <v>90</v>
      </c>
      <c r="C14">
        <f t="shared" si="7"/>
        <v>64</v>
      </c>
      <c r="D14">
        <v>26</v>
      </c>
      <c r="E14">
        <v>63</v>
      </c>
      <c r="F14" s="3">
        <f>G14+H14</f>
        <v>1</v>
      </c>
      <c r="G14" s="3">
        <v>1</v>
      </c>
      <c r="H14" s="3">
        <v>0</v>
      </c>
      <c r="I14">
        <v>10</v>
      </c>
      <c r="J14">
        <f>674+9</f>
        <v>683</v>
      </c>
      <c r="K14">
        <v>28</v>
      </c>
      <c r="L14">
        <f t="shared" si="0"/>
        <v>711</v>
      </c>
      <c r="M14" s="3">
        <v>39</v>
      </c>
      <c r="N14" s="6">
        <f t="shared" si="2"/>
        <v>0.61904761904761907</v>
      </c>
      <c r="O14" s="7">
        <f t="shared" si="3"/>
        <v>11.285714285714286</v>
      </c>
      <c r="P14" s="1">
        <f t="shared" si="4"/>
        <v>0.71111111111111114</v>
      </c>
      <c r="Q14" s="9">
        <f t="shared" si="5"/>
        <v>18.23076923076923</v>
      </c>
      <c r="S14" t="s">
        <v>29</v>
      </c>
      <c r="U14" s="5" t="s">
        <v>34</v>
      </c>
      <c r="V14">
        <v>1940</v>
      </c>
      <c r="W14">
        <v>62</v>
      </c>
      <c r="X14" s="3">
        <f t="shared" si="8"/>
        <v>2</v>
      </c>
      <c r="Y14" s="3">
        <v>2</v>
      </c>
      <c r="Z14" s="3">
        <v>0</v>
      </c>
      <c r="AA14">
        <v>27</v>
      </c>
      <c r="AB14">
        <f t="shared" si="9"/>
        <v>0</v>
      </c>
      <c r="AC14">
        <v>877</v>
      </c>
      <c r="AD14">
        <v>20</v>
      </c>
      <c r="AE14">
        <f>AC14+AD14</f>
        <v>897</v>
      </c>
      <c r="AG14" t="s">
        <v>31</v>
      </c>
      <c r="AT14" s="6"/>
      <c r="AU14" s="3"/>
      <c r="AV14" s="3"/>
    </row>
    <row r="15" spans="1:51" x14ac:dyDescent="0.25">
      <c r="A15">
        <v>1941</v>
      </c>
      <c r="B15">
        <f t="shared" si="6"/>
        <v>98</v>
      </c>
      <c r="C15">
        <f t="shared" si="7"/>
        <v>76</v>
      </c>
      <c r="D15">
        <v>22</v>
      </c>
      <c r="E15">
        <v>76</v>
      </c>
      <c r="F15" s="3">
        <f t="shared" ref="F15" si="10">G15+H15</f>
        <v>0</v>
      </c>
      <c r="G15" s="3">
        <v>0</v>
      </c>
      <c r="H15" s="3">
        <v>0</v>
      </c>
      <c r="I15">
        <v>7</v>
      </c>
      <c r="J15">
        <v>935</v>
      </c>
      <c r="K15">
        <v>41</v>
      </c>
      <c r="L15">
        <f t="shared" si="0"/>
        <v>976</v>
      </c>
      <c r="M15" s="3">
        <v>52</v>
      </c>
      <c r="N15" s="6">
        <f t="shared" si="2"/>
        <v>0.68421052631578949</v>
      </c>
      <c r="O15" s="7">
        <f t="shared" si="3"/>
        <v>12.842105263157896</v>
      </c>
      <c r="P15" s="1">
        <f t="shared" si="4"/>
        <v>0.77551020408163263</v>
      </c>
      <c r="Q15" s="9">
        <f t="shared" si="5"/>
        <v>18.76923076923077</v>
      </c>
      <c r="U15" s="5" t="s">
        <v>34</v>
      </c>
      <c r="V15">
        <v>1941</v>
      </c>
      <c r="W15">
        <v>76</v>
      </c>
      <c r="X15" s="3">
        <f t="shared" si="8"/>
        <v>0</v>
      </c>
      <c r="Y15" s="3">
        <v>0</v>
      </c>
      <c r="Z15" s="3">
        <v>0</v>
      </c>
      <c r="AA15">
        <v>58</v>
      </c>
      <c r="AB15">
        <f t="shared" si="9"/>
        <v>0</v>
      </c>
      <c r="AC15">
        <v>406</v>
      </c>
      <c r="AD15">
        <v>56</v>
      </c>
      <c r="AE15">
        <f>AC15+AD15</f>
        <v>462</v>
      </c>
      <c r="AM15">
        <v>1941</v>
      </c>
      <c r="AN15">
        <f>L15</f>
        <v>976</v>
      </c>
      <c r="AO15">
        <f>AE15</f>
        <v>462</v>
      </c>
      <c r="AP15">
        <v>282</v>
      </c>
      <c r="AQ15">
        <v>58</v>
      </c>
      <c r="AR15">
        <v>103</v>
      </c>
      <c r="AS15">
        <v>51</v>
      </c>
      <c r="AT15" s="6">
        <f>(AN15/AO15)-1</f>
        <v>1.1125541125541125</v>
      </c>
      <c r="AU15" s="3">
        <v>20</v>
      </c>
      <c r="AV15" s="6">
        <f>AU15/C15</f>
        <v>0.26315789473684209</v>
      </c>
      <c r="AX15" s="1">
        <f>(AQ15+AS15)/AO15</f>
        <v>0.23593073593073594</v>
      </c>
      <c r="AY15" s="1">
        <f>(AP15+AR15)/AN15</f>
        <v>0.39446721311475408</v>
      </c>
    </row>
    <row r="16" spans="1:51" x14ac:dyDescent="0.25">
      <c r="A16">
        <v>1942</v>
      </c>
      <c r="B16">
        <f t="shared" si="6"/>
        <v>111</v>
      </c>
      <c r="C16">
        <f t="shared" si="7"/>
        <v>77</v>
      </c>
      <c r="D16">
        <v>34</v>
      </c>
      <c r="E16">
        <v>75</v>
      </c>
      <c r="F16">
        <f>G16+H16</f>
        <v>2</v>
      </c>
      <c r="G16" s="3">
        <v>0</v>
      </c>
      <c r="H16">
        <v>2</v>
      </c>
      <c r="I16">
        <v>7</v>
      </c>
      <c r="J16">
        <v>507</v>
      </c>
      <c r="K16">
        <v>3</v>
      </c>
      <c r="L16">
        <f t="shared" si="0"/>
        <v>510</v>
      </c>
      <c r="M16" s="3">
        <v>44</v>
      </c>
      <c r="N16" s="6">
        <f t="shared" si="2"/>
        <v>0.5714285714285714</v>
      </c>
      <c r="O16" s="7">
        <f t="shared" si="3"/>
        <v>6.6233766233766236</v>
      </c>
      <c r="P16" s="1">
        <f t="shared" si="4"/>
        <v>0.69369369369369371</v>
      </c>
      <c r="Q16" s="9">
        <f t="shared" si="5"/>
        <v>11.590909090909092</v>
      </c>
      <c r="S16" t="s">
        <v>30</v>
      </c>
      <c r="U16" s="5" t="s">
        <v>34</v>
      </c>
      <c r="V16" t="s">
        <v>61</v>
      </c>
      <c r="W16">
        <f>SUM(W12:W15)</f>
        <v>258</v>
      </c>
      <c r="X16">
        <f>SUM(X12:X15)</f>
        <v>9</v>
      </c>
      <c r="Y16">
        <f>SUM(Y12:Y15)</f>
        <v>5</v>
      </c>
      <c r="Z16">
        <f>SUM(Z12:Z15)</f>
        <v>4</v>
      </c>
      <c r="AP16" t="s">
        <v>8</v>
      </c>
      <c r="AQ16" t="s">
        <v>11</v>
      </c>
      <c r="AR16" t="s">
        <v>9</v>
      </c>
      <c r="AS16" t="s">
        <v>10</v>
      </c>
      <c r="AT16" s="13">
        <f>AN15</f>
        <v>976</v>
      </c>
      <c r="AU16" s="3"/>
      <c r="AV16" s="3"/>
    </row>
    <row r="17" spans="1:48" x14ac:dyDescent="0.25">
      <c r="A17">
        <v>1943</v>
      </c>
      <c r="B17">
        <f t="shared" si="6"/>
        <v>116</v>
      </c>
      <c r="C17">
        <f t="shared" si="7"/>
        <v>88</v>
      </c>
      <c r="D17">
        <v>28</v>
      </c>
      <c r="E17">
        <v>87</v>
      </c>
      <c r="F17">
        <f t="shared" ref="F17:F18" si="11">G17+H17</f>
        <v>1</v>
      </c>
      <c r="G17">
        <v>1</v>
      </c>
      <c r="H17" s="3">
        <v>0</v>
      </c>
      <c r="I17">
        <v>12</v>
      </c>
      <c r="J17">
        <v>732</v>
      </c>
      <c r="K17">
        <v>31</v>
      </c>
      <c r="L17">
        <f t="shared" si="0"/>
        <v>763</v>
      </c>
      <c r="M17" s="3">
        <v>69</v>
      </c>
      <c r="N17" s="6">
        <f t="shared" si="2"/>
        <v>0.7931034482758621</v>
      </c>
      <c r="O17" s="7">
        <f t="shared" si="3"/>
        <v>8.7701149425287355</v>
      </c>
      <c r="P17" s="1">
        <f t="shared" si="4"/>
        <v>0.75862068965517238</v>
      </c>
      <c r="Q17" s="9">
        <f t="shared" si="5"/>
        <v>11.057971014492754</v>
      </c>
      <c r="S17" t="s">
        <v>29</v>
      </c>
      <c r="U17" s="5" t="s">
        <v>34</v>
      </c>
      <c r="AT17" s="13">
        <f>AO15</f>
        <v>462</v>
      </c>
      <c r="AU17" s="3"/>
      <c r="AV17" s="3"/>
    </row>
    <row r="18" spans="1:48" x14ac:dyDescent="0.25">
      <c r="A18">
        <v>1944</v>
      </c>
      <c r="B18">
        <f t="shared" si="6"/>
        <v>89</v>
      </c>
      <c r="C18">
        <f t="shared" si="7"/>
        <v>79</v>
      </c>
      <c r="D18">
        <v>10</v>
      </c>
      <c r="E18">
        <v>77</v>
      </c>
      <c r="F18">
        <f t="shared" si="11"/>
        <v>2</v>
      </c>
      <c r="G18">
        <v>2</v>
      </c>
      <c r="H18" s="3">
        <v>0</v>
      </c>
      <c r="I18">
        <v>4</v>
      </c>
      <c r="J18">
        <v>942</v>
      </c>
      <c r="K18">
        <v>149</v>
      </c>
      <c r="L18">
        <f t="shared" si="0"/>
        <v>1091</v>
      </c>
      <c r="M18" s="3">
        <v>56</v>
      </c>
      <c r="N18" s="6">
        <f t="shared" si="2"/>
        <v>0.72727272727272729</v>
      </c>
      <c r="O18" s="7">
        <f t="shared" si="3"/>
        <v>14.168831168831169</v>
      </c>
      <c r="P18" s="1">
        <f t="shared" si="4"/>
        <v>0.88764044943820219</v>
      </c>
      <c r="Q18" s="9">
        <f t="shared" si="5"/>
        <v>19.482142857142858</v>
      </c>
      <c r="S18" t="s">
        <v>31</v>
      </c>
      <c r="U18" s="5" t="s">
        <v>34</v>
      </c>
    </row>
    <row r="19" spans="1:48" x14ac:dyDescent="0.25">
      <c r="A19">
        <v>1945</v>
      </c>
      <c r="B19">
        <f t="shared" si="6"/>
        <v>113</v>
      </c>
      <c r="C19">
        <f t="shared" si="7"/>
        <v>98</v>
      </c>
      <c r="D19">
        <v>15</v>
      </c>
      <c r="E19">
        <v>94</v>
      </c>
      <c r="F19">
        <f>G19+H19</f>
        <v>4</v>
      </c>
      <c r="G19">
        <v>3</v>
      </c>
      <c r="H19">
        <v>1</v>
      </c>
      <c r="I19">
        <v>9</v>
      </c>
      <c r="J19">
        <v>909</v>
      </c>
      <c r="K19">
        <v>73</v>
      </c>
      <c r="L19">
        <f t="shared" si="0"/>
        <v>982</v>
      </c>
      <c r="M19" s="3">
        <v>68</v>
      </c>
      <c r="N19" s="6">
        <f t="shared" si="2"/>
        <v>0.71578947368421053</v>
      </c>
      <c r="O19" s="7">
        <f t="shared" si="3"/>
        <v>10.336842105263157</v>
      </c>
      <c r="P19" s="1">
        <f t="shared" si="4"/>
        <v>0.86725663716814161</v>
      </c>
      <c r="Q19" s="9">
        <f t="shared" si="5"/>
        <v>14.441176470588236</v>
      </c>
      <c r="S19" t="s">
        <v>32</v>
      </c>
      <c r="U19" s="5" t="s">
        <v>34</v>
      </c>
      <c r="AU19" s="3"/>
      <c r="AV19" s="3"/>
    </row>
    <row r="20" spans="1:48" x14ac:dyDescent="0.25">
      <c r="A20" t="s">
        <v>60</v>
      </c>
      <c r="B20">
        <f t="shared" ref="B20:H20" si="12">SUM(B4:B19)</f>
        <v>1528</v>
      </c>
      <c r="C20">
        <f t="shared" si="12"/>
        <v>1101</v>
      </c>
      <c r="D20">
        <f t="shared" si="12"/>
        <v>427</v>
      </c>
      <c r="E20">
        <f t="shared" si="12"/>
        <v>1086</v>
      </c>
      <c r="F20">
        <f t="shared" si="12"/>
        <v>15</v>
      </c>
      <c r="G20">
        <f t="shared" si="12"/>
        <v>7</v>
      </c>
      <c r="H20">
        <f t="shared" si="12"/>
        <v>8</v>
      </c>
    </row>
    <row r="22" spans="1:48" x14ac:dyDescent="0.25">
      <c r="N22" s="2" t="s">
        <v>62</v>
      </c>
      <c r="O22" s="2" t="s">
        <v>62</v>
      </c>
    </row>
    <row r="23" spans="1:48" x14ac:dyDescent="0.25">
      <c r="J23" s="3"/>
      <c r="N23" s="1">
        <v>0.3392857142857143</v>
      </c>
      <c r="O23" s="10">
        <v>1.7321428571428572</v>
      </c>
    </row>
    <row r="24" spans="1:48" x14ac:dyDescent="0.25">
      <c r="C24" s="2" t="s">
        <v>69</v>
      </c>
      <c r="E24" s="2" t="s">
        <v>69</v>
      </c>
      <c r="N24" s="1">
        <v>0.24390243902439024</v>
      </c>
      <c r="O24" s="10">
        <v>1.7560975609756098</v>
      </c>
    </row>
    <row r="25" spans="1:48" x14ac:dyDescent="0.25">
      <c r="C25">
        <v>66</v>
      </c>
      <c r="E25">
        <v>65</v>
      </c>
      <c r="N25" s="1">
        <v>0.43283582089552236</v>
      </c>
      <c r="O25" s="10">
        <v>3.1343283582089554</v>
      </c>
    </row>
    <row r="26" spans="1:48" x14ac:dyDescent="0.25">
      <c r="C26">
        <v>61</v>
      </c>
      <c r="E26">
        <v>59</v>
      </c>
      <c r="N26" s="1">
        <v>0.49152542372881358</v>
      </c>
      <c r="O26" s="10">
        <v>2.6610169491525424</v>
      </c>
    </row>
    <row r="27" spans="1:48" x14ac:dyDescent="0.25">
      <c r="C27">
        <v>64</v>
      </c>
      <c r="E27">
        <v>63</v>
      </c>
      <c r="N27" s="1">
        <v>0.56140350877192979</v>
      </c>
      <c r="O27" s="10">
        <v>3.3333333333333335</v>
      </c>
    </row>
    <row r="28" spans="1:48" x14ac:dyDescent="0.25">
      <c r="C28">
        <v>76</v>
      </c>
      <c r="E28">
        <v>76</v>
      </c>
      <c r="N28" s="1">
        <v>0.5</v>
      </c>
      <c r="O28" s="10">
        <v>4.4516129032258061</v>
      </c>
    </row>
    <row r="29" spans="1:48" x14ac:dyDescent="0.25">
      <c r="C29">
        <f>SUM(C25:C28)</f>
        <v>267</v>
      </c>
      <c r="E29">
        <f>SUM(E25:E28)</f>
        <v>263</v>
      </c>
      <c r="N29" s="12">
        <f>AVERAGE(N23:N28)</f>
        <v>0.42815881778439507</v>
      </c>
      <c r="O29" s="11">
        <f>AVERAGE(O23:O28)</f>
        <v>2.8447553270065176</v>
      </c>
    </row>
    <row r="30" spans="1:48" x14ac:dyDescent="0.25">
      <c r="O30" s="10"/>
    </row>
    <row r="31" spans="1:48" x14ac:dyDescent="0.25">
      <c r="N31" s="2" t="s">
        <v>64</v>
      </c>
      <c r="O31" s="2" t="s">
        <v>63</v>
      </c>
    </row>
    <row r="32" spans="1:48" x14ac:dyDescent="0.25">
      <c r="N32" s="1">
        <v>0.47826086956521741</v>
      </c>
      <c r="O32" s="10">
        <v>16.021739130434781</v>
      </c>
    </row>
    <row r="33" spans="14:15" x14ac:dyDescent="0.25">
      <c r="N33" s="1">
        <v>0.58730158730158732</v>
      </c>
      <c r="O33" s="10">
        <v>7.4920634920634921</v>
      </c>
    </row>
    <row r="34" spans="14:15" x14ac:dyDescent="0.25">
      <c r="N34" s="1">
        <v>0.62121212121212122</v>
      </c>
      <c r="O34" s="10">
        <v>5.0606060606060606</v>
      </c>
    </row>
    <row r="35" spans="14:15" x14ac:dyDescent="0.25">
      <c r="N35" s="1">
        <v>0.67213114754098358</v>
      </c>
      <c r="O35" s="10">
        <v>7.9672131147540988</v>
      </c>
    </row>
    <row r="36" spans="14:15" x14ac:dyDescent="0.25">
      <c r="N36" s="1">
        <v>0.61904761904761907</v>
      </c>
      <c r="O36" s="10">
        <v>11.285714285714286</v>
      </c>
    </row>
    <row r="37" spans="14:15" x14ac:dyDescent="0.25">
      <c r="N37" s="12">
        <f>AVERAGE(N32:N36)</f>
        <v>0.59559066893350576</v>
      </c>
      <c r="O37" s="10">
        <v>12.842105263157896</v>
      </c>
    </row>
    <row r="38" spans="14:15" x14ac:dyDescent="0.25">
      <c r="O38" s="10">
        <v>6.5844155844155843</v>
      </c>
    </row>
    <row r="39" spans="14:15" x14ac:dyDescent="0.25">
      <c r="O39" s="10">
        <v>8.7701149425287355</v>
      </c>
    </row>
    <row r="40" spans="14:15" x14ac:dyDescent="0.25">
      <c r="N40" s="2" t="s">
        <v>65</v>
      </c>
      <c r="O40" s="10">
        <v>14.168831168831169</v>
      </c>
    </row>
    <row r="41" spans="14:15" x14ac:dyDescent="0.25">
      <c r="N41" s="1">
        <v>0.68421052631578949</v>
      </c>
      <c r="O41" s="10">
        <v>10.336842105263157</v>
      </c>
    </row>
    <row r="42" spans="14:15" x14ac:dyDescent="0.25">
      <c r="N42" s="1">
        <v>0.5714285714285714</v>
      </c>
      <c r="O42" s="11">
        <f>AVERAGE(O32:O41)</f>
        <v>10.052964514776928</v>
      </c>
    </row>
    <row r="43" spans="14:15" x14ac:dyDescent="0.25">
      <c r="N43" s="1">
        <v>0.7931034482758621</v>
      </c>
    </row>
    <row r="44" spans="14:15" x14ac:dyDescent="0.25">
      <c r="N44" s="1">
        <v>0.72727272727272729</v>
      </c>
    </row>
    <row r="45" spans="14:15" x14ac:dyDescent="0.25">
      <c r="N45" s="1">
        <v>0.71578947368421053</v>
      </c>
    </row>
    <row r="46" spans="14:15" x14ac:dyDescent="0.25">
      <c r="N46" s="12">
        <f>AVERAGE(N41:N45)</f>
        <v>0.69836094939543214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Chart1</vt:lpstr>
      <vt:lpstr>Chart2</vt:lpstr>
      <vt:lpstr>Chart3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2013-08-01T14:58:53Z</dcterms:modified>
</cp:coreProperties>
</file>